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7725" activeTab="0"/>
  </bookViews>
  <sheets>
    <sheet name="EXHIBITOR ORDER FORM" sheetId="1" r:id="rId1"/>
  </sheets>
  <definedNames>
    <definedName name="_xlnm.Print_Area" localSheetId="0">'EXHIBITOR ORDER FORM'!$A$1:$L$142</definedName>
  </definedNames>
  <calcPr fullCalcOnLoad="1"/>
</workbook>
</file>

<file path=xl/sharedStrings.xml><?xml version="1.0" encoding="utf-8"?>
<sst xmlns="http://schemas.openxmlformats.org/spreadsheetml/2006/main" count="140" uniqueCount="119">
  <si>
    <t>COMPUTER &amp; AUDIO VISUAL ORDER FORM</t>
  </si>
  <si>
    <t>COMPANY:</t>
  </si>
  <si>
    <t>STREET:</t>
  </si>
  <si>
    <t>CITY:</t>
  </si>
  <si>
    <t>PROV / STATE:</t>
  </si>
  <si>
    <t>E-MAIL:</t>
  </si>
  <si>
    <t>POSTAL CODE:</t>
  </si>
  <si>
    <t>PHONE:</t>
  </si>
  <si>
    <t>FAX:</t>
  </si>
  <si>
    <t>ORDERED BY:</t>
  </si>
  <si>
    <t>SHOW NAME:</t>
  </si>
  <si>
    <t>LOCATION:</t>
  </si>
  <si>
    <t>BOOTH #:</t>
  </si>
  <si>
    <t>PST #:</t>
  </si>
  <si>
    <t>PO #:</t>
  </si>
  <si>
    <t>INSTALLATION DATE:</t>
  </si>
  <si>
    <t>TIME:</t>
  </si>
  <si>
    <t>EXHIBIT START DATE:</t>
  </si>
  <si>
    <t>EXHIBIT END DATE:</t>
  </si>
  <si>
    <t>CONTACT ON-SITE:</t>
  </si>
  <si>
    <t>STAYING AT:</t>
  </si>
  <si>
    <t>QUANTITY</t>
  </si>
  <si>
    <t>EQUIPMENT AVAILABLE</t>
  </si>
  <si>
    <t>TOTAL</t>
  </si>
  <si>
    <t>COMPUTERS</t>
  </si>
  <si>
    <t>COMPUTER ACCESSORIES</t>
  </si>
  <si>
    <t>All computers come with10/100 Ethernet, Windows and Office software</t>
  </si>
  <si>
    <t>DESKTOP SPEAKERS - PAIR</t>
  </si>
  <si>
    <t>FLAT SCREEN MONITOR FLOOR STAND</t>
  </si>
  <si>
    <t>SHOW RATE</t>
  </si>
  <si>
    <t>EQUIPMENT TOTAL:</t>
  </si>
  <si>
    <t>DELIVERY &amp; PICKUP:</t>
  </si>
  <si>
    <t>SUB-TOTAL:</t>
  </si>
  <si>
    <t>TOTAL:</t>
  </si>
  <si>
    <t>EXPIRY:</t>
  </si>
  <si>
    <t>DATE:</t>
  </si>
  <si>
    <t>AUTHORIZED SIGNATURE:</t>
  </si>
  <si>
    <t>NAME ON CREDIT CARD: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</si>
  <si>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</si>
  <si>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</si>
  <si>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</si>
  <si>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</si>
  <si>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</si>
  <si>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</si>
  <si>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</si>
  <si>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</si>
  <si>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</si>
  <si>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</si>
  <si>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 xml:space="preserve">PROVINCIAL SALES TAX: </t>
  </si>
  <si>
    <t xml:space="preserve">GST or HST: </t>
  </si>
  <si>
    <t>CREDIT CARD #:</t>
  </si>
  <si>
    <t>PST</t>
  </si>
  <si>
    <t>GST or HST</t>
  </si>
  <si>
    <t>LABOUR - SETUP/DISMANTLE:</t>
  </si>
  <si>
    <t>For further information, please contact:</t>
  </si>
  <si>
    <t xml:space="preserve"> PH</t>
  </si>
  <si>
    <t xml:space="preserve"> FAX</t>
  </si>
  <si>
    <t>VISA</t>
  </si>
  <si>
    <t>MASTERCARD</t>
  </si>
  <si>
    <t>AMEX</t>
  </si>
  <si>
    <t>DINERS</t>
  </si>
  <si>
    <t>OTHER</t>
  </si>
  <si>
    <t>PLEASE INQUIRE IF YOU DO NOT SEE WHAT YOU NEED!</t>
  </si>
  <si>
    <t>FLAT SCREEN DISPLAYS &amp; PROJECTORS FOR COMPUTERS</t>
  </si>
  <si>
    <t>TERMS &amp; CONDITIONS</t>
  </si>
  <si>
    <t>Please forward payment in full with your order.</t>
  </si>
  <si>
    <t xml:space="preserve">Written order cancellation must be received at least 5 business days prior to setup date to avoid a 1 day charge. </t>
  </si>
  <si>
    <t>Your authorized representative must be at your booth at specified date &amp; time to accept delivery of equipment.</t>
  </si>
  <si>
    <t>Please note: we cannot leave equipment in your booth without your representative there to receive it.</t>
  </si>
  <si>
    <t>Please do not leave equipment unattended in your booth when the show finishes.</t>
  </si>
  <si>
    <t>Any extension of the rental period must be arranged prior to termination of the original rental period.</t>
  </si>
  <si>
    <t>Customer is liable for full replacement value of rented equipment &amp; is responsible for insuring said equipment.</t>
  </si>
  <si>
    <t>Customer agrees to be bound by all applicable license &amp; copyright laws for software on rented equipment.</t>
  </si>
  <si>
    <t>CHEQUE</t>
  </si>
  <si>
    <t>PAYMENT</t>
  </si>
  <si>
    <r>
      <t xml:space="preserve">PAYMENT MUST ACCOMPANY YOUR ORDER </t>
    </r>
    <r>
      <rPr>
        <b/>
        <i/>
        <sz val="10"/>
        <rFont val="Arial Narrow"/>
        <family val="2"/>
      </rPr>
      <t>(</t>
    </r>
    <r>
      <rPr>
        <b/>
        <i/>
        <sz val="9"/>
        <rFont val="Arial Narrow"/>
        <family val="2"/>
      </rPr>
      <t>CLICK 'PAYMENT' BOX ; USE ARROW TO SELECT METHOD)</t>
    </r>
  </si>
  <si>
    <t xml:space="preserve"> ENTER # BELOW</t>
  </si>
  <si>
    <t>IF PST EXEMPT</t>
  </si>
  <si>
    <t>PEI</t>
  </si>
  <si>
    <r>
      <t>PST EXEMPTION</t>
    </r>
    <r>
      <rPr>
        <sz val="10"/>
        <rFont val="Arial Narrow"/>
        <family val="2"/>
      </rPr>
      <t xml:space="preserve">: </t>
    </r>
  </si>
  <si>
    <t>DAYS</t>
  </si>
  <si>
    <t>INSTRUCTIONS FOR USE</t>
  </si>
  <si>
    <t>It couldn't be simpler! Just complete the form on-line, save to your desktop, &amp; e-mail to the e-mail address above.</t>
  </si>
  <si>
    <t>e-mail address:</t>
  </si>
  <si>
    <t>Orders received less than 7 business days prior to setup date may be subject to additional charges.</t>
  </si>
  <si>
    <t>INTERNET</t>
  </si>
  <si>
    <t>POWER</t>
  </si>
  <si>
    <t>HARD WIRED INTERNET LINE</t>
  </si>
  <si>
    <t>POWER BAR</t>
  </si>
  <si>
    <t>15A/120V  OUTLET (TRADE SHOW BOOTH)</t>
  </si>
  <si>
    <t>The equipment is your responsibility until picked up by an FREEMAN representative.</t>
  </si>
  <si>
    <t>FREEMAN is not responsible for any equipment performance problems caused by customer's software.</t>
  </si>
  <si>
    <t>IN 2 SEPARATE FORMS IF SENDING OVER EMAIL**</t>
  </si>
  <si>
    <t xml:space="preserve">**PLEASE PROVIDE CREDIT CARD INFORMATION </t>
  </si>
  <si>
    <t>WIRELESS SLIDE ADVANCER</t>
  </si>
  <si>
    <t>WIRELESS INTERNET 1 USER</t>
  </si>
  <si>
    <t>22" LED/LCD FLAT SCREEN MONITOR 1080p</t>
  </si>
  <si>
    <r>
      <t>(</t>
    </r>
    <r>
      <rPr>
        <b/>
        <sz val="9"/>
        <rFont val="Arial"/>
        <family val="2"/>
      </rPr>
      <t>16:9</t>
    </r>
    <r>
      <rPr>
        <sz val="9"/>
        <rFont val="Arial"/>
        <family val="2"/>
      </rPr>
      <t xml:space="preserve">  RATIO,1920 x 1080, VIDEO, HDTV)</t>
    </r>
  </si>
  <si>
    <t>32" LED/LCD FLAT SCREEN MONITOR 1080p</t>
  </si>
  <si>
    <t>40" LED/LCD FLAT SCREEN MONITOR 1080p</t>
  </si>
  <si>
    <t>40" LED/LCD TOUCHSCREEN MONITOR 1080p</t>
  </si>
  <si>
    <t>55" LED/LCD FLAT SCREEN MONITOR 1080p</t>
  </si>
  <si>
    <t>24" LED/LCD FLAT SCREEN MONITOR 1080p</t>
  </si>
  <si>
    <r>
      <t>(</t>
    </r>
    <r>
      <rPr>
        <b/>
        <sz val="9"/>
        <rFont val="Arial"/>
        <family val="2"/>
      </rPr>
      <t>16:10</t>
    </r>
    <r>
      <rPr>
        <sz val="9"/>
        <rFont val="Arial"/>
        <family val="2"/>
      </rPr>
      <t xml:space="preserve">  RATIO,1920 x 1080, VIDEO, HDTV)</t>
    </r>
  </si>
  <si>
    <t>60" LED FLAT SCREEN MONITOR 1080p</t>
  </si>
  <si>
    <t>70" LED FLAT SCREEN MONITOR 1080p</t>
  </si>
  <si>
    <t>(RENTED WITH MONITOR ONLY)</t>
  </si>
  <si>
    <t xml:space="preserve"> </t>
  </si>
  <si>
    <t>SHELF FOR MONITOR FLOOR STAND</t>
  </si>
  <si>
    <t>LAPTOP COMPUTER</t>
  </si>
  <si>
    <t>I7 2.8G W7 OFF2013 W/S</t>
  </si>
  <si>
    <t>DESKTOP COMPUTER</t>
  </si>
  <si>
    <t>LCD PROJECTOR 16:9 SHORT THROW PROJ 3K</t>
  </si>
  <si>
    <t>*40"- 80" Flat Screens MUST be mounted on a stand or attached to client booth</t>
  </si>
  <si>
    <t>*22"- 32" Flat Screens can be placed on a cart or table top  (32" Flat Screens can be mounted on a stand/booth)</t>
  </si>
  <si>
    <t>JW Marriott Parq Vancouver</t>
  </si>
  <si>
    <t>SERVICE CHARGE 22%</t>
  </si>
  <si>
    <t>Kevin McGee</t>
  </si>
  <si>
    <t xml:space="preserve">kevin.mcgee@fremanco.com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</si>
</sst>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\ %"/>
    <numFmt numFmtId="174" formatCode="0.00\ %"/>
    <numFmt numFmtId="175" formatCode="0.0%"/>
    <numFmt numFmtId="176" formatCode="&quot;$&quot;#,##0"/>
    <numFmt numFmtId="177" formatCode="0\ 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h:mm:ss\ AM/PM"/>
    <numFmt numFmtId="184" formatCode="[$-409]dddd\,\ mmmm\ dd\,\ yyyy"/>
    <numFmt numFmtId="185" formatCode="[$-409]mmm\-yy;@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b/>
      <i/>
      <sz val="14"/>
      <name val="Arial Narrow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0" fillId="0" borderId="17" xfId="0" applyBorder="1" applyAlignment="1">
      <alignment/>
    </xf>
    <xf numFmtId="172" fontId="10" fillId="0" borderId="12" xfId="0" applyNumberFormat="1" applyFont="1" applyBorder="1" applyAlignment="1">
      <alignment horizontal="center" vertical="top"/>
    </xf>
    <xf numFmtId="172" fontId="0" fillId="0" borderId="12" xfId="0" applyNumberFormat="1" applyBorder="1" applyAlignment="1">
      <alignment/>
    </xf>
    <xf numFmtId="172" fontId="11" fillId="0" borderId="12" xfId="0" applyNumberFormat="1" applyFont="1" applyBorder="1" applyAlignment="1">
      <alignment vertical="top"/>
    </xf>
    <xf numFmtId="172" fontId="0" fillId="0" borderId="17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10" fillId="0" borderId="18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vertical="top"/>
    </xf>
    <xf numFmtId="172" fontId="0" fillId="0" borderId="16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12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4" xfId="0" applyFont="1" applyBorder="1" applyAlignment="1">
      <alignment horizontal="right" indent="1"/>
    </xf>
    <xf numFmtId="0" fontId="5" fillId="0" borderId="20" xfId="0" applyFont="1" applyBorder="1" applyAlignment="1">
      <alignment horizontal="right" indent="1"/>
    </xf>
    <xf numFmtId="172" fontId="0" fillId="0" borderId="21" xfId="0" applyNumberFormat="1" applyBorder="1" applyAlignment="1">
      <alignment/>
    </xf>
    <xf numFmtId="0" fontId="5" fillId="0" borderId="11" xfId="0" applyFont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16" fontId="0" fillId="0" borderId="0" xfId="0" applyNumberFormat="1" applyAlignment="1">
      <alignment/>
    </xf>
    <xf numFmtId="172" fontId="0" fillId="0" borderId="12" xfId="0" applyNumberFormat="1" applyBorder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174" fontId="0" fillId="0" borderId="0" xfId="0" applyNumberFormat="1" applyAlignment="1">
      <alignment horizontal="center"/>
    </xf>
    <xf numFmtId="174" fontId="11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2" fontId="10" fillId="0" borderId="0" xfId="0" applyNumberFormat="1" applyFont="1" applyBorder="1" applyAlignment="1">
      <alignment horizontal="center" vertical="top"/>
    </xf>
    <xf numFmtId="172" fontId="0" fillId="0" borderId="0" xfId="0" applyNumberFormat="1" applyBorder="1" applyAlignment="1" applyProtection="1">
      <alignment/>
      <protection hidden="1"/>
    </xf>
    <xf numFmtId="172" fontId="11" fillId="0" borderId="0" xfId="0" applyNumberFormat="1" applyFont="1" applyBorder="1" applyAlignment="1">
      <alignment vertical="top"/>
    </xf>
    <xf numFmtId="172" fontId="0" fillId="0" borderId="18" xfId="0" applyNumberFormat="1" applyBorder="1" applyAlignment="1" applyProtection="1">
      <alignment/>
      <protection hidden="1"/>
    </xf>
    <xf numFmtId="175" fontId="5" fillId="0" borderId="11" xfId="0" applyNumberFormat="1" applyFont="1" applyBorder="1" applyAlignment="1">
      <alignment horizontal="right" indent="1"/>
    </xf>
    <xf numFmtId="0" fontId="7" fillId="0" borderId="0" xfId="0" applyFont="1" applyBorder="1" applyAlignment="1">
      <alignment horizontal="left"/>
    </xf>
    <xf numFmtId="173" fontId="7" fillId="0" borderId="0" xfId="59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176" fontId="13" fillId="0" borderId="2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 inden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73" fontId="16" fillId="0" borderId="0" xfId="59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73" fontId="16" fillId="0" borderId="0" xfId="59" applyNumberFormat="1" applyFont="1" applyFill="1" applyBorder="1" applyAlignment="1">
      <alignment horizontal="center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0" fontId="22" fillId="0" borderId="24" xfId="0" applyFont="1" applyBorder="1" applyAlignment="1">
      <alignment/>
    </xf>
    <xf numFmtId="0" fontId="23" fillId="0" borderId="24" xfId="0" applyFont="1" applyBorder="1" applyAlignment="1">
      <alignment horizontal="left" indent="1"/>
    </xf>
    <xf numFmtId="0" fontId="24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0" fillId="0" borderId="27" xfId="0" applyBorder="1" applyAlignment="1">
      <alignment/>
    </xf>
    <xf numFmtId="0" fontId="21" fillId="0" borderId="28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2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5" fillId="0" borderId="11" xfId="0" applyFont="1" applyBorder="1" applyAlignment="1">
      <alignment vertical="center"/>
    </xf>
    <xf numFmtId="16" fontId="18" fillId="0" borderId="0" xfId="0" applyNumberFormat="1" applyFont="1" applyAlignment="1">
      <alignment/>
    </xf>
    <xf numFmtId="0" fontId="0" fillId="0" borderId="11" xfId="0" applyBorder="1" applyAlignment="1">
      <alignment vertic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27" fillId="0" borderId="13" xfId="0" applyFont="1" applyBorder="1" applyAlignment="1">
      <alignment horizontal="center" vertical="justify" wrapText="1"/>
    </xf>
    <xf numFmtId="0" fontId="14" fillId="0" borderId="0" xfId="0" applyFont="1" applyBorder="1" applyAlignment="1">
      <alignment horizontal="center" vertical="justify"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30" fillId="0" borderId="0" xfId="0" applyFont="1" applyAlignment="1">
      <alignment/>
    </xf>
    <xf numFmtId="0" fontId="13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9" fontId="3" fillId="0" borderId="27" xfId="0" applyNumberFormat="1" applyFont="1" applyFill="1" applyBorder="1" applyAlignment="1" applyProtection="1">
      <alignment horizontal="left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1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21" fillId="0" borderId="24" xfId="0" applyFont="1" applyBorder="1" applyAlignment="1" applyProtection="1">
      <alignment horizontal="left" indent="1"/>
      <protection locked="0"/>
    </xf>
    <xf numFmtId="0" fontId="33" fillId="0" borderId="24" xfId="53" applyFont="1" applyBorder="1" applyAlignment="1" applyProtection="1">
      <alignment horizontal="left"/>
      <protection/>
    </xf>
    <xf numFmtId="0" fontId="21" fillId="0" borderId="24" xfId="0" applyFont="1" applyBorder="1" applyAlignment="1" applyProtection="1">
      <alignment horizontal="right"/>
      <protection locked="0"/>
    </xf>
    <xf numFmtId="0" fontId="34" fillId="0" borderId="24" xfId="0" applyFont="1" applyBorder="1" applyAlignment="1" applyProtection="1">
      <alignment horizontal="left"/>
      <protection locked="0"/>
    </xf>
    <xf numFmtId="0" fontId="33" fillId="0" borderId="10" xfId="53" applyFont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 horizontal="right"/>
      <protection locked="0"/>
    </xf>
    <xf numFmtId="0" fontId="34" fillId="0" borderId="10" xfId="0" applyFont="1" applyBorder="1" applyAlignment="1">
      <alignment horizontal="left"/>
    </xf>
    <xf numFmtId="0" fontId="21" fillId="0" borderId="10" xfId="0" applyFont="1" applyBorder="1" applyAlignment="1" applyProtection="1">
      <alignment horizontal="right" indent="1"/>
      <protection locked="0"/>
    </xf>
    <xf numFmtId="0" fontId="21" fillId="0" borderId="24" xfId="0" applyFont="1" applyBorder="1" applyAlignment="1" applyProtection="1">
      <alignment horizontal="right" indent="1"/>
      <protection locked="0"/>
    </xf>
    <xf numFmtId="0" fontId="35" fillId="0" borderId="10" xfId="0" applyFont="1" applyBorder="1" applyAlignment="1">
      <alignment/>
    </xf>
    <xf numFmtId="0" fontId="36" fillId="0" borderId="10" xfId="0" applyFont="1" applyBorder="1" applyAlignment="1" applyProtection="1">
      <alignment horizontal="center"/>
      <protection locked="0"/>
    </xf>
    <xf numFmtId="0" fontId="4" fillId="33" borderId="29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7" fillId="33" borderId="0" xfId="0" applyFont="1" applyFill="1" applyBorder="1" applyAlignment="1">
      <alignment horizontal="center" vertical="justify" wrapText="1"/>
    </xf>
    <xf numFmtId="0" fontId="0" fillId="33" borderId="18" xfId="0" applyFill="1" applyBorder="1" applyAlignment="1" applyProtection="1">
      <alignment horizontal="center"/>
      <protection locked="0"/>
    </xf>
    <xf numFmtId="0" fontId="14" fillId="0" borderId="31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32" xfId="0" applyBorder="1" applyAlignment="1">
      <alignment/>
    </xf>
    <xf numFmtId="0" fontId="4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11" fillId="33" borderId="33" xfId="0" applyFont="1" applyFill="1" applyBorder="1" applyAlignment="1">
      <alignment horizontal="left" vertical="center" indent="1"/>
    </xf>
    <xf numFmtId="0" fontId="10" fillId="33" borderId="17" xfId="0" applyFont="1" applyFill="1" applyBorder="1" applyAlignment="1">
      <alignment vertical="top"/>
    </xf>
    <xf numFmtId="0" fontId="11" fillId="33" borderId="17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10" fillId="33" borderId="33" xfId="0" applyFont="1" applyFill="1" applyBorder="1" applyAlignment="1">
      <alignment vertical="top"/>
    </xf>
    <xf numFmtId="0" fontId="11" fillId="33" borderId="35" xfId="0" applyFont="1" applyFill="1" applyBorder="1" applyAlignment="1">
      <alignment horizontal="left" vertical="center" indent="1"/>
    </xf>
    <xf numFmtId="9" fontId="3" fillId="0" borderId="20" xfId="0" applyNumberFormat="1" applyFont="1" applyBorder="1" applyAlignment="1">
      <alignment horizontal="center"/>
    </xf>
    <xf numFmtId="172" fontId="0" fillId="0" borderId="21" xfId="0" applyNumberFormat="1" applyFill="1" applyBorder="1" applyAlignment="1">
      <alignment/>
    </xf>
    <xf numFmtId="0" fontId="35" fillId="0" borderId="10" xfId="0" applyFont="1" applyBorder="1" applyAlignment="1" applyProtection="1">
      <alignment/>
      <protection locked="0"/>
    </xf>
    <xf numFmtId="0" fontId="34" fillId="0" borderId="10" xfId="0" applyFont="1" applyBorder="1" applyAlignment="1">
      <alignment horizontal="left" indent="1"/>
    </xf>
    <xf numFmtId="0" fontId="17" fillId="0" borderId="10" xfId="53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 indent="1"/>
    </xf>
    <xf numFmtId="172" fontId="0" fillId="0" borderId="20" xfId="0" applyNumberFormat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right" indent="1"/>
    </xf>
    <xf numFmtId="9" fontId="37" fillId="0" borderId="18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right" indent="1"/>
    </xf>
    <xf numFmtId="0" fontId="0" fillId="0" borderId="0" xfId="0" applyFont="1" applyAlignment="1">
      <alignment/>
    </xf>
    <xf numFmtId="178" fontId="13" fillId="0" borderId="20" xfId="0" applyNumberFormat="1" applyFont="1" applyBorder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6" fontId="79" fillId="0" borderId="0" xfId="0" applyNumberFormat="1" applyFont="1" applyAlignment="1">
      <alignment/>
    </xf>
    <xf numFmtId="0" fontId="80" fillId="34" borderId="0" xfId="0" applyFont="1" applyFill="1" applyBorder="1" applyAlignment="1">
      <alignment horizontal="left" wrapText="1"/>
    </xf>
    <xf numFmtId="0" fontId="80" fillId="34" borderId="0" xfId="0" applyFont="1" applyFill="1" applyBorder="1" applyAlignment="1">
      <alignment horizontal="center" wrapText="1"/>
    </xf>
    <xf numFmtId="0" fontId="80" fillId="34" borderId="0" xfId="0" applyFont="1" applyFill="1" applyBorder="1" applyAlignment="1">
      <alignment horizontal="center"/>
    </xf>
    <xf numFmtId="15" fontId="79" fillId="34" borderId="0" xfId="0" applyNumberFormat="1" applyFont="1" applyFill="1" applyAlignment="1">
      <alignment/>
    </xf>
    <xf numFmtId="0" fontId="81" fillId="34" borderId="0" xfId="0" applyFont="1" applyFill="1" applyBorder="1" applyAlignment="1">
      <alignment horizontal="left"/>
    </xf>
    <xf numFmtId="173" fontId="81" fillId="34" borderId="0" xfId="59" applyNumberFormat="1" applyFont="1" applyFill="1" applyBorder="1" applyAlignment="1">
      <alignment horizontal="center"/>
    </xf>
    <xf numFmtId="0" fontId="79" fillId="34" borderId="0" xfId="0" applyFont="1" applyFill="1" applyAlignment="1">
      <alignment/>
    </xf>
    <xf numFmtId="22" fontId="79" fillId="34" borderId="0" xfId="0" applyNumberFormat="1" applyFont="1" applyFill="1" applyAlignment="1">
      <alignment/>
    </xf>
    <xf numFmtId="174" fontId="81" fillId="34" borderId="0" xfId="59" applyNumberFormat="1" applyFont="1" applyFill="1" applyBorder="1" applyAlignment="1">
      <alignment horizontal="center"/>
    </xf>
    <xf numFmtId="0" fontId="82" fillId="34" borderId="0" xfId="0" applyFont="1" applyFill="1" applyBorder="1" applyAlignment="1">
      <alignment horizontal="left"/>
    </xf>
    <xf numFmtId="0" fontId="79" fillId="34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14" fillId="0" borderId="29" xfId="0" applyFont="1" applyFill="1" applyBorder="1" applyAlignment="1" applyProtection="1">
      <alignment horizontal="center"/>
      <protection locked="0"/>
    </xf>
    <xf numFmtId="3" fontId="5" fillId="0" borderId="14" xfId="0" applyNumberFormat="1" applyFont="1" applyBorder="1" applyAlignment="1">
      <alignment horizontal="center"/>
    </xf>
    <xf numFmtId="172" fontId="0" fillId="0" borderId="14" xfId="0" applyNumberFormat="1" applyBorder="1" applyAlignment="1" applyProtection="1">
      <alignment/>
      <protection hidden="1"/>
    </xf>
    <xf numFmtId="0" fontId="12" fillId="0" borderId="15" xfId="0" applyFont="1" applyBorder="1" applyAlignment="1">
      <alignment/>
    </xf>
    <xf numFmtId="0" fontId="12" fillId="0" borderId="11" xfId="0" applyFont="1" applyFill="1" applyBorder="1" applyAlignment="1">
      <alignment vertical="center"/>
    </xf>
    <xf numFmtId="0" fontId="38" fillId="0" borderId="27" xfId="0" applyFont="1" applyBorder="1" applyAlignment="1">
      <alignment/>
    </xf>
    <xf numFmtId="0" fontId="12" fillId="0" borderId="27" xfId="0" applyFont="1" applyBorder="1" applyAlignment="1">
      <alignment/>
    </xf>
    <xf numFmtId="0" fontId="31" fillId="0" borderId="11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3" xfId="0" applyFont="1" applyFill="1" applyBorder="1" applyAlignment="1">
      <alignment vertical="center"/>
    </xf>
    <xf numFmtId="0" fontId="12" fillId="0" borderId="18" xfId="0" applyFont="1" applyBorder="1" applyAlignment="1">
      <alignment/>
    </xf>
    <xf numFmtId="0" fontId="0" fillId="0" borderId="16" xfId="0" applyBorder="1" applyAlignment="1">
      <alignment/>
    </xf>
    <xf numFmtId="0" fontId="12" fillId="0" borderId="18" xfId="0" applyFont="1" applyFill="1" applyBorder="1" applyAlignment="1">
      <alignment vertical="center"/>
    </xf>
    <xf numFmtId="0" fontId="31" fillId="0" borderId="18" xfId="0" applyFont="1" applyBorder="1" applyAlignment="1">
      <alignment/>
    </xf>
    <xf numFmtId="172" fontId="0" fillId="0" borderId="18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38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15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1" fillId="0" borderId="36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37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20" fontId="3" fillId="0" borderId="27" xfId="0" applyNumberFormat="1" applyFont="1" applyFill="1" applyBorder="1" applyAlignment="1" applyProtection="1">
      <alignment horizontal="right"/>
      <protection locked="0"/>
    </xf>
    <xf numFmtId="0" fontId="14" fillId="0" borderId="27" xfId="0" applyFont="1" applyFill="1" applyBorder="1" applyAlignment="1" applyProtection="1">
      <alignment/>
      <protection locked="0"/>
    </xf>
    <xf numFmtId="20" fontId="3" fillId="0" borderId="11" xfId="0" applyNumberFormat="1" applyFont="1" applyFill="1" applyBorder="1" applyAlignment="1" applyProtection="1">
      <alignment horizontal="right"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3" fillId="0" borderId="30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32" fillId="0" borderId="0" xfId="0" applyFont="1" applyAlignment="1">
      <alignment horizontal="center" vertical="center"/>
    </xf>
    <xf numFmtId="0" fontId="13" fillId="0" borderId="27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 horizontal="right"/>
      <protection locked="0"/>
    </xf>
    <xf numFmtId="2" fontId="13" fillId="0" borderId="27" xfId="0" applyNumberFormat="1" applyFont="1" applyFill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/>
      <protection locked="0"/>
    </xf>
    <xf numFmtId="185" fontId="13" fillId="0" borderId="27" xfId="0" applyNumberFormat="1" applyFont="1" applyFill="1" applyBorder="1" applyAlignment="1" applyProtection="1">
      <alignment/>
      <protection locked="0"/>
    </xf>
    <xf numFmtId="185" fontId="0" fillId="0" borderId="27" xfId="0" applyNumberFormat="1" applyFill="1" applyBorder="1" applyAlignment="1" applyProtection="1">
      <alignment/>
      <protection locked="0"/>
    </xf>
    <xf numFmtId="0" fontId="4" fillId="0" borderId="16" xfId="0" applyFont="1" applyBorder="1" applyAlignment="1">
      <alignment horizontal="center"/>
    </xf>
    <xf numFmtId="0" fontId="31" fillId="0" borderId="38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3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49</xdr:row>
      <xdr:rowOff>19050</xdr:rowOff>
    </xdr:from>
    <xdr:to>
      <xdr:col>6</xdr:col>
      <xdr:colOff>161925</xdr:colOff>
      <xdr:row>51</xdr:row>
      <xdr:rowOff>19050</xdr:rowOff>
    </xdr:to>
    <xdr:sp>
      <xdr:nvSpPr>
        <xdr:cNvPr id="1" name="AutoShape 52"/>
        <xdr:cNvSpPr>
          <a:spLocks/>
        </xdr:cNvSpPr>
      </xdr:nvSpPr>
      <xdr:spPr>
        <a:xfrm>
          <a:off x="4505325" y="9096375"/>
          <a:ext cx="381000" cy="2095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0</xdr:row>
      <xdr:rowOff>514350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.mcgee@freman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="110" zoomScaleNormal="110" workbookViewId="0" topLeftCell="A46">
      <selection activeCell="D70" sqref="D70"/>
    </sheetView>
  </sheetViews>
  <sheetFormatPr defaultColWidth="9.140625" defaultRowHeight="12.75"/>
  <cols>
    <col min="1" max="1" width="14.140625" style="0" customWidth="1"/>
    <col min="2" max="2" width="15.421875" style="0" customWidth="1"/>
    <col min="3" max="3" width="22.8515625" style="0" customWidth="1"/>
    <col min="4" max="4" width="15.7109375" style="0" customWidth="1"/>
    <col min="5" max="5" width="0.5625" style="0" customWidth="1"/>
    <col min="6" max="6" width="2.140625" style="0" customWidth="1"/>
    <col min="7" max="7" width="18.28125" style="0" customWidth="1"/>
    <col min="8" max="8" width="0.5625" style="0" customWidth="1"/>
    <col min="9" max="9" width="14.00390625" style="0" customWidth="1"/>
    <col min="10" max="10" width="12.28125" style="0" customWidth="1"/>
    <col min="11" max="11" width="5.7109375" style="0" customWidth="1"/>
    <col min="12" max="12" width="14.28125" style="0" customWidth="1"/>
    <col min="13" max="13" width="0.85546875" style="0" customWidth="1"/>
    <col min="14" max="14" width="18.7109375" style="0" customWidth="1"/>
    <col min="15" max="15" width="9.28125" style="0" bestFit="1" customWidth="1"/>
    <col min="16" max="16" width="10.8515625" style="0" bestFit="1" customWidth="1"/>
  </cols>
  <sheetData>
    <row r="1" spans="1:13" ht="42.75" customHeight="1" thickBot="1">
      <c r="A1" s="1"/>
      <c r="B1" s="1"/>
      <c r="C1" s="162"/>
      <c r="D1" s="166" t="s">
        <v>45</v>
      </c>
      <c r="E1" s="142"/>
      <c r="F1" s="143">
        <v>1</v>
      </c>
      <c r="G1" s="227" t="s">
        <v>0</v>
      </c>
      <c r="H1" s="227"/>
      <c r="I1" s="228"/>
      <c r="J1" s="228"/>
      <c r="K1" s="228"/>
      <c r="L1" s="228"/>
      <c r="M1" s="45"/>
    </row>
    <row r="2" spans="1:13" ht="18.75" customHeight="1">
      <c r="A2" s="25" t="s">
        <v>1</v>
      </c>
      <c r="B2" s="229"/>
      <c r="C2" s="229"/>
      <c r="D2" s="229"/>
      <c r="E2" s="32"/>
      <c r="F2" s="11"/>
      <c r="G2" s="25" t="s">
        <v>10</v>
      </c>
      <c r="H2" s="25"/>
      <c r="I2" s="229" t="s">
        <v>107</v>
      </c>
      <c r="J2" s="231"/>
      <c r="K2" s="231"/>
      <c r="L2" s="231"/>
      <c r="M2" s="33"/>
    </row>
    <row r="3" spans="1:13" ht="14.25">
      <c r="A3" s="25" t="s">
        <v>2</v>
      </c>
      <c r="B3" s="230"/>
      <c r="C3" s="230"/>
      <c r="D3" s="230"/>
      <c r="E3" s="32"/>
      <c r="F3" s="11"/>
      <c r="G3" s="25" t="s">
        <v>11</v>
      </c>
      <c r="H3" s="25"/>
      <c r="I3" s="220" t="s">
        <v>115</v>
      </c>
      <c r="J3" s="232"/>
      <c r="K3" s="232"/>
      <c r="L3" s="232"/>
      <c r="M3" s="33"/>
    </row>
    <row r="4" spans="1:13" ht="14.25">
      <c r="A4" s="25" t="s">
        <v>3</v>
      </c>
      <c r="B4" s="230"/>
      <c r="C4" s="230"/>
      <c r="D4" s="230"/>
      <c r="E4" s="32"/>
      <c r="F4" s="11"/>
      <c r="G4" s="25" t="s">
        <v>12</v>
      </c>
      <c r="H4" s="25"/>
      <c r="I4" s="220"/>
      <c r="J4" s="221"/>
      <c r="K4" s="233"/>
      <c r="L4" s="233"/>
      <c r="M4" s="33"/>
    </row>
    <row r="5" spans="1:13" ht="16.5">
      <c r="A5" s="25" t="s">
        <v>4</v>
      </c>
      <c r="B5" s="119"/>
      <c r="C5" s="118" t="s">
        <v>6</v>
      </c>
      <c r="D5" s="120"/>
      <c r="E5" s="32"/>
      <c r="F5" s="12"/>
      <c r="G5" s="25" t="s">
        <v>15</v>
      </c>
      <c r="H5" s="25"/>
      <c r="I5" s="121" t="s">
        <v>107</v>
      </c>
      <c r="J5" s="27" t="s">
        <v>16</v>
      </c>
      <c r="K5" s="222" t="s">
        <v>107</v>
      </c>
      <c r="L5" s="223"/>
      <c r="M5" s="46"/>
    </row>
    <row r="6" spans="1:13" ht="14.25">
      <c r="A6" s="25" t="s">
        <v>5</v>
      </c>
      <c r="B6" s="220"/>
      <c r="C6" s="221"/>
      <c r="D6" s="221"/>
      <c r="E6" s="33"/>
      <c r="F6" s="13"/>
      <c r="G6" s="25" t="s">
        <v>17</v>
      </c>
      <c r="H6" s="25"/>
      <c r="I6" s="121" t="s">
        <v>107</v>
      </c>
      <c r="J6" s="27" t="s">
        <v>16</v>
      </c>
      <c r="K6" s="224" t="s">
        <v>107</v>
      </c>
      <c r="L6" s="225"/>
      <c r="M6" s="46"/>
    </row>
    <row r="7" spans="1:13" ht="16.5">
      <c r="A7" s="25" t="s">
        <v>7</v>
      </c>
      <c r="B7" s="119"/>
      <c r="C7" s="118" t="s">
        <v>8</v>
      </c>
      <c r="D7" s="120"/>
      <c r="E7" s="32"/>
      <c r="F7" s="12"/>
      <c r="G7" s="25" t="s">
        <v>18</v>
      </c>
      <c r="H7" s="25"/>
      <c r="I7" s="121" t="s">
        <v>107</v>
      </c>
      <c r="J7" s="27" t="s">
        <v>16</v>
      </c>
      <c r="K7" s="224" t="s">
        <v>107</v>
      </c>
      <c r="L7" s="225"/>
      <c r="M7" s="46"/>
    </row>
    <row r="8" spans="1:13" ht="14.25">
      <c r="A8" s="25" t="s">
        <v>9</v>
      </c>
      <c r="B8" s="220"/>
      <c r="C8" s="221"/>
      <c r="D8" s="221"/>
      <c r="E8" s="33"/>
      <c r="F8" s="13"/>
      <c r="G8" s="25" t="s">
        <v>19</v>
      </c>
      <c r="H8" s="25"/>
      <c r="I8" s="220"/>
      <c r="J8" s="226"/>
      <c r="K8" s="221"/>
      <c r="L8" s="221"/>
      <c r="M8" s="33"/>
    </row>
    <row r="9" spans="1:13" ht="16.5">
      <c r="A9" s="25" t="s">
        <v>14</v>
      </c>
      <c r="B9" s="119"/>
      <c r="C9" s="118" t="s">
        <v>13</v>
      </c>
      <c r="D9" s="120"/>
      <c r="E9" s="32"/>
      <c r="F9" s="12"/>
      <c r="G9" s="25" t="s">
        <v>20</v>
      </c>
      <c r="H9" s="25"/>
      <c r="I9" s="119"/>
      <c r="J9" s="27" t="s">
        <v>7</v>
      </c>
      <c r="K9" s="237"/>
      <c r="L9" s="236"/>
      <c r="M9" s="32"/>
    </row>
    <row r="10" spans="1:13" ht="5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ht="6.75" customHeight="1"/>
    <row r="12" spans="1:13" ht="16.5">
      <c r="A12" s="9" t="s">
        <v>21</v>
      </c>
      <c r="B12" s="242" t="s">
        <v>22</v>
      </c>
      <c r="C12" s="242"/>
      <c r="D12" s="242"/>
      <c r="E12" s="242"/>
      <c r="F12" s="242"/>
      <c r="G12" s="242"/>
      <c r="H12" s="242"/>
      <c r="I12" s="242"/>
      <c r="J12" s="9" t="s">
        <v>29</v>
      </c>
      <c r="K12" s="9"/>
      <c r="L12" s="10" t="s">
        <v>23</v>
      </c>
      <c r="M12" s="47"/>
    </row>
    <row r="13" spans="1:13" s="14" customFormat="1" ht="14.25" customHeight="1" thickBot="1">
      <c r="A13" s="159" t="s">
        <v>63</v>
      </c>
      <c r="B13" s="158"/>
      <c r="C13" s="156"/>
      <c r="D13" s="156"/>
      <c r="E13" s="156"/>
      <c r="F13" s="156"/>
      <c r="G13" s="156"/>
      <c r="H13" s="156"/>
      <c r="I13" s="157"/>
      <c r="J13" s="22"/>
      <c r="K13" s="58"/>
      <c r="L13" s="16"/>
      <c r="M13" s="48"/>
    </row>
    <row r="14" spans="1:16" ht="14.25" customHeight="1">
      <c r="A14" s="148"/>
      <c r="B14" s="194" t="s">
        <v>96</v>
      </c>
      <c r="C14" s="87"/>
      <c r="D14" s="195" t="s">
        <v>97</v>
      </c>
      <c r="E14" s="196"/>
      <c r="F14" s="197"/>
      <c r="G14" s="197"/>
      <c r="H14" s="87"/>
      <c r="I14" s="151"/>
      <c r="J14" s="21">
        <f>90*$F$1</f>
        <v>90</v>
      </c>
      <c r="K14" s="59"/>
      <c r="L14" s="40">
        <f aca="true" t="shared" si="0" ref="L14:L21">+IF(A14="","",+A14*J14)</f>
      </c>
      <c r="M14" s="49"/>
      <c r="N14" s="3"/>
      <c r="O14" s="3"/>
      <c r="P14" s="3"/>
    </row>
    <row r="15" spans="1:16" ht="14.25" customHeight="1">
      <c r="A15" s="122"/>
      <c r="B15" s="194" t="s">
        <v>102</v>
      </c>
      <c r="D15" s="195" t="s">
        <v>103</v>
      </c>
      <c r="E15" s="2"/>
      <c r="F15" s="4"/>
      <c r="G15" s="4"/>
      <c r="H15" s="4"/>
      <c r="I15" s="5"/>
      <c r="J15" s="21">
        <f>100*$F$1</f>
        <v>100</v>
      </c>
      <c r="K15" s="59"/>
      <c r="L15" s="51">
        <f t="shared" si="0"/>
      </c>
      <c r="M15" s="49"/>
      <c r="N15" s="67"/>
      <c r="O15" s="68"/>
      <c r="P15" s="69"/>
    </row>
    <row r="16" spans="1:16" ht="14.25" customHeight="1">
      <c r="A16" s="122"/>
      <c r="B16" s="194" t="s">
        <v>98</v>
      </c>
      <c r="C16" s="4"/>
      <c r="D16" s="195" t="s">
        <v>97</v>
      </c>
      <c r="E16" s="102"/>
      <c r="F16" s="104"/>
      <c r="G16" s="104"/>
      <c r="H16" s="104"/>
      <c r="I16" s="5"/>
      <c r="J16" s="21">
        <f>200*$F$1</f>
        <v>200</v>
      </c>
      <c r="K16" s="59"/>
      <c r="L16" s="40">
        <f t="shared" si="0"/>
      </c>
      <c r="M16" s="49"/>
      <c r="N16" s="70"/>
      <c r="O16" s="71"/>
      <c r="P16" s="71"/>
    </row>
    <row r="17" spans="1:16" ht="14.25" customHeight="1">
      <c r="A17" s="122"/>
      <c r="B17" s="194" t="s">
        <v>99</v>
      </c>
      <c r="C17" s="4"/>
      <c r="D17" s="195" t="s">
        <v>97</v>
      </c>
      <c r="E17" s="102"/>
      <c r="F17" s="104"/>
      <c r="G17" s="104"/>
      <c r="H17" s="104"/>
      <c r="I17" s="5"/>
      <c r="J17" s="21">
        <f>300*$F$1</f>
        <v>300</v>
      </c>
      <c r="K17" s="59"/>
      <c r="L17" s="40">
        <f t="shared" si="0"/>
      </c>
      <c r="M17" s="49"/>
      <c r="N17" s="70"/>
      <c r="O17" s="71"/>
      <c r="P17" s="71"/>
    </row>
    <row r="18" spans="1:16" ht="14.25" customHeight="1">
      <c r="A18" s="122"/>
      <c r="B18" s="194" t="s">
        <v>100</v>
      </c>
      <c r="C18" s="4"/>
      <c r="D18" s="195" t="s">
        <v>97</v>
      </c>
      <c r="E18" s="102"/>
      <c r="F18" s="104"/>
      <c r="G18" s="104"/>
      <c r="H18" s="104"/>
      <c r="I18" s="5"/>
      <c r="J18" s="21">
        <f>500*$F$1</f>
        <v>500</v>
      </c>
      <c r="K18" s="59"/>
      <c r="L18" s="40">
        <f t="shared" si="0"/>
      </c>
      <c r="M18" s="49"/>
      <c r="N18" s="72"/>
      <c r="O18" s="71"/>
      <c r="P18" s="71"/>
    </row>
    <row r="19" spans="1:16" ht="14.25" customHeight="1">
      <c r="A19" s="122"/>
      <c r="B19" s="194" t="s">
        <v>101</v>
      </c>
      <c r="C19" s="4"/>
      <c r="D19" s="195" t="s">
        <v>97</v>
      </c>
      <c r="E19" s="102"/>
      <c r="F19" s="104"/>
      <c r="G19" s="104"/>
      <c r="H19" s="104"/>
      <c r="I19" s="5"/>
      <c r="J19" s="21">
        <f>500*$F$1</f>
        <v>500</v>
      </c>
      <c r="K19" s="59"/>
      <c r="L19" s="40">
        <f t="shared" si="0"/>
      </c>
      <c r="M19" s="49"/>
      <c r="N19" s="72"/>
      <c r="O19" s="73"/>
      <c r="P19" s="71"/>
    </row>
    <row r="20" spans="1:16" ht="14.25" customHeight="1">
      <c r="A20" s="122"/>
      <c r="B20" s="194" t="s">
        <v>104</v>
      </c>
      <c r="C20" s="4"/>
      <c r="D20" s="195" t="s">
        <v>97</v>
      </c>
      <c r="E20" s="2"/>
      <c r="F20" s="4"/>
      <c r="G20" s="4"/>
      <c r="H20" s="4"/>
      <c r="I20" s="5"/>
      <c r="J20" s="21">
        <f>600*$F$1</f>
        <v>600</v>
      </c>
      <c r="K20" s="59"/>
      <c r="L20" s="40">
        <f>+IF(A20="","",+A20*J20)</f>
      </c>
      <c r="M20" s="49"/>
      <c r="N20" s="72"/>
      <c r="O20" s="71"/>
      <c r="P20" s="71"/>
    </row>
    <row r="21" spans="1:16" ht="14.25" customHeight="1">
      <c r="A21" s="122"/>
      <c r="B21" s="199" t="s">
        <v>105</v>
      </c>
      <c r="D21" s="200" t="s">
        <v>97</v>
      </c>
      <c r="E21" s="2"/>
      <c r="F21" s="4"/>
      <c r="G21" s="4"/>
      <c r="H21" s="4"/>
      <c r="I21" s="5"/>
      <c r="J21" s="21">
        <f>700*$F$1</f>
        <v>700</v>
      </c>
      <c r="K21" s="59"/>
      <c r="L21" s="40">
        <f t="shared" si="0"/>
      </c>
      <c r="M21" s="49"/>
      <c r="N21" s="72"/>
      <c r="O21" s="71"/>
      <c r="P21" s="71"/>
    </row>
    <row r="22" spans="1:16" ht="14.25" customHeight="1">
      <c r="A22" s="122"/>
      <c r="B22" s="201"/>
      <c r="C22" s="202"/>
      <c r="D22" s="203"/>
      <c r="E22" s="2"/>
      <c r="F22" s="4"/>
      <c r="G22" s="4"/>
      <c r="H22" s="4"/>
      <c r="I22" s="5"/>
      <c r="J22" s="21"/>
      <c r="K22" s="59"/>
      <c r="L22" s="40"/>
      <c r="M22" s="49"/>
      <c r="N22" s="72"/>
      <c r="O22" s="71"/>
      <c r="P22" s="71"/>
    </row>
    <row r="23" spans="1:16" ht="14.25" customHeight="1">
      <c r="A23" s="122"/>
      <c r="B23" s="207" t="s">
        <v>28</v>
      </c>
      <c r="C23" s="201"/>
      <c r="D23" s="204" t="s">
        <v>106</v>
      </c>
      <c r="E23" s="208"/>
      <c r="F23" s="208"/>
      <c r="G23" s="208"/>
      <c r="H23" s="208"/>
      <c r="I23" s="209"/>
      <c r="J23" s="21">
        <f>50*$F$1</f>
        <v>50</v>
      </c>
      <c r="K23" s="59"/>
      <c r="L23" s="40">
        <f>+IF(A23="","",+A23*J23)</f>
      </c>
      <c r="M23" s="49"/>
      <c r="N23" s="72"/>
      <c r="O23" s="71"/>
      <c r="P23" s="71"/>
    </row>
    <row r="24" spans="1:16" ht="14.25" customHeight="1" thickBot="1">
      <c r="A24" s="123"/>
      <c r="B24" s="194" t="s">
        <v>108</v>
      </c>
      <c r="C24" s="208"/>
      <c r="D24" s="198"/>
      <c r="E24" s="208"/>
      <c r="F24" s="208"/>
      <c r="G24" s="208"/>
      <c r="H24" s="208"/>
      <c r="I24" s="209"/>
      <c r="J24" s="21">
        <f>10*$F$1</f>
        <v>10</v>
      </c>
      <c r="K24" s="59"/>
      <c r="L24" s="40"/>
      <c r="M24" s="49"/>
      <c r="N24" s="72"/>
      <c r="O24" s="71"/>
      <c r="P24" s="71"/>
    </row>
    <row r="25" spans="1:16" ht="14.25" customHeight="1">
      <c r="A25" s="123"/>
      <c r="B25" s="243" t="s">
        <v>114</v>
      </c>
      <c r="C25" s="244"/>
      <c r="D25" s="244"/>
      <c r="E25" s="244"/>
      <c r="F25" s="244"/>
      <c r="G25" s="244"/>
      <c r="H25" s="244"/>
      <c r="I25" s="245"/>
      <c r="J25" s="205" t="s">
        <v>107</v>
      </c>
      <c r="K25" s="59"/>
      <c r="L25" s="40"/>
      <c r="M25" s="49"/>
      <c r="N25" s="72"/>
      <c r="O25" s="71"/>
      <c r="P25" s="71"/>
    </row>
    <row r="26" spans="1:16" ht="14.25" customHeight="1" thickBot="1">
      <c r="A26" s="123"/>
      <c r="B26" s="217" t="s">
        <v>113</v>
      </c>
      <c r="C26" s="218"/>
      <c r="D26" s="218"/>
      <c r="E26" s="218"/>
      <c r="F26" s="218"/>
      <c r="G26" s="218"/>
      <c r="H26" s="218"/>
      <c r="I26" s="219"/>
      <c r="J26" s="21"/>
      <c r="K26" s="59"/>
      <c r="L26" s="40"/>
      <c r="M26" s="49"/>
      <c r="N26" s="72"/>
      <c r="O26" s="71"/>
      <c r="P26" s="71"/>
    </row>
    <row r="27" spans="1:16" ht="14.25" customHeight="1">
      <c r="A27" s="123"/>
      <c r="J27" s="21"/>
      <c r="K27" s="59"/>
      <c r="L27" s="40"/>
      <c r="M27" s="49"/>
      <c r="N27" s="72"/>
      <c r="O27" s="71"/>
      <c r="P27" s="71"/>
    </row>
    <row r="28" spans="1:16" ht="14.25" customHeight="1">
      <c r="A28" s="123"/>
      <c r="B28" s="206" t="s">
        <v>112</v>
      </c>
      <c r="C28" s="4"/>
      <c r="D28" s="2" t="s">
        <v>107</v>
      </c>
      <c r="E28" s="4"/>
      <c r="F28" s="4"/>
      <c r="G28" s="4"/>
      <c r="H28" s="4"/>
      <c r="I28" s="5"/>
      <c r="J28" s="21">
        <f>400*$F$1</f>
        <v>400</v>
      </c>
      <c r="K28" s="59"/>
      <c r="L28" s="40">
        <f>+IF(A28="","",+A28*J28)</f>
      </c>
      <c r="M28" s="49"/>
      <c r="N28" s="72"/>
      <c r="O28" s="71"/>
      <c r="P28" s="71"/>
    </row>
    <row r="29" spans="1:16" s="14" customFormat="1" ht="14.25" customHeight="1" thickBot="1">
      <c r="A29" s="154" t="s">
        <v>24</v>
      </c>
      <c r="B29" s="158"/>
      <c r="C29" s="156"/>
      <c r="D29" s="156"/>
      <c r="E29" s="156"/>
      <c r="F29" s="156"/>
      <c r="G29" s="156"/>
      <c r="H29" s="156"/>
      <c r="I29" s="157"/>
      <c r="J29" s="23"/>
      <c r="K29" s="60"/>
      <c r="L29" s="18"/>
      <c r="M29" s="50"/>
      <c r="N29" s="72"/>
      <c r="O29" s="71"/>
      <c r="P29" s="71"/>
    </row>
    <row r="30" spans="1:16" ht="14.25" customHeight="1">
      <c r="A30" s="148"/>
      <c r="B30" s="152" t="s">
        <v>26</v>
      </c>
      <c r="C30" s="87"/>
      <c r="D30" s="87"/>
      <c r="E30" s="87"/>
      <c r="F30" s="87"/>
      <c r="G30" s="87"/>
      <c r="H30" s="87"/>
      <c r="I30" s="151"/>
      <c r="J30" s="21"/>
      <c r="K30" s="59"/>
      <c r="L30" s="17"/>
      <c r="M30" s="20"/>
      <c r="N30" s="53"/>
      <c r="O30" s="54"/>
      <c r="P30" s="54"/>
    </row>
    <row r="31" spans="1:16" ht="14.25" customHeight="1">
      <c r="A31" s="122"/>
      <c r="B31" s="206" t="s">
        <v>109</v>
      </c>
      <c r="C31" s="208"/>
      <c r="D31" s="210" t="s">
        <v>110</v>
      </c>
      <c r="E31" s="210"/>
      <c r="F31" s="208"/>
      <c r="G31" s="208"/>
      <c r="H31" s="4"/>
      <c r="I31" s="5"/>
      <c r="J31" s="21">
        <f>250*$F$1</f>
        <v>250</v>
      </c>
      <c r="K31" s="59"/>
      <c r="L31" s="40">
        <f>+IF(A31="","",+A31*J31)</f>
      </c>
      <c r="M31" s="49"/>
      <c r="N31" s="55"/>
      <c r="O31" s="54"/>
      <c r="P31" s="54"/>
    </row>
    <row r="32" spans="1:15" ht="14.25" customHeight="1">
      <c r="A32" s="122"/>
      <c r="B32" s="206" t="s">
        <v>111</v>
      </c>
      <c r="C32" s="208"/>
      <c r="D32" s="210" t="s">
        <v>110</v>
      </c>
      <c r="E32" s="210"/>
      <c r="F32" s="208"/>
      <c r="G32" s="208"/>
      <c r="H32" s="4"/>
      <c r="I32" s="5"/>
      <c r="J32" s="21">
        <f>250*$F$1</f>
        <v>250</v>
      </c>
      <c r="K32" s="59"/>
      <c r="L32" s="40">
        <f>+IF(A32="","",+A32*J32)</f>
      </c>
      <c r="M32" s="49"/>
      <c r="N32" s="26"/>
      <c r="O32" s="43"/>
    </row>
    <row r="33" spans="1:15" s="14" customFormat="1" ht="14.25" customHeight="1" thickBot="1">
      <c r="A33" s="154" t="s">
        <v>25</v>
      </c>
      <c r="B33" s="158"/>
      <c r="C33" s="156"/>
      <c r="D33" s="156"/>
      <c r="E33" s="156"/>
      <c r="F33" s="156"/>
      <c r="G33" s="156"/>
      <c r="H33" s="156"/>
      <c r="I33" s="157"/>
      <c r="J33" s="23"/>
      <c r="K33" s="60"/>
      <c r="L33" s="40"/>
      <c r="M33" s="49"/>
      <c r="N33" s="42"/>
      <c r="O33" s="44"/>
    </row>
    <row r="34" spans="1:13" ht="14.25" customHeight="1">
      <c r="A34" s="124"/>
      <c r="B34" s="206" t="s">
        <v>27</v>
      </c>
      <c r="C34" s="211"/>
      <c r="D34" s="211"/>
      <c r="E34" s="211"/>
      <c r="F34" s="211"/>
      <c r="G34" s="211"/>
      <c r="H34" s="6"/>
      <c r="I34" s="7"/>
      <c r="J34" s="24">
        <f>50*$F$1</f>
        <v>50</v>
      </c>
      <c r="K34" s="59"/>
      <c r="L34" s="40">
        <f>+IF(A34="","",+A34*J34)</f>
      </c>
      <c r="M34" s="49"/>
    </row>
    <row r="35" spans="1:13" ht="14.25" customHeight="1">
      <c r="A35" s="191"/>
      <c r="B35" s="212" t="s">
        <v>94</v>
      </c>
      <c r="C35" s="211"/>
      <c r="D35" s="211"/>
      <c r="E35" s="211"/>
      <c r="F35" s="211"/>
      <c r="G35" s="211"/>
      <c r="H35" s="6"/>
      <c r="I35" s="7"/>
      <c r="J35" s="24">
        <v>40</v>
      </c>
      <c r="K35" s="192"/>
      <c r="L35" s="193">
        <f>+IF(A35="","",+A35*J35)</f>
      </c>
      <c r="M35" s="49"/>
    </row>
    <row r="36" spans="1:13" s="14" customFormat="1" ht="14.25" customHeight="1" thickBot="1">
      <c r="A36" s="154" t="s">
        <v>85</v>
      </c>
      <c r="B36" s="158"/>
      <c r="C36" s="156"/>
      <c r="D36" s="156"/>
      <c r="E36" s="156"/>
      <c r="F36" s="156"/>
      <c r="G36" s="156"/>
      <c r="H36" s="156"/>
      <c r="I36" s="157"/>
      <c r="J36" s="23"/>
      <c r="K36" s="60"/>
      <c r="L36" s="18"/>
      <c r="M36" s="50"/>
    </row>
    <row r="37" spans="1:13" ht="14.25" customHeight="1">
      <c r="A37" s="148"/>
      <c r="B37" s="213" t="s">
        <v>95</v>
      </c>
      <c r="C37" s="197"/>
      <c r="D37" s="87"/>
      <c r="E37" s="87"/>
      <c r="F37" s="87"/>
      <c r="G37" s="87"/>
      <c r="H37" s="87"/>
      <c r="I37" s="151"/>
      <c r="J37" s="21">
        <f>20*$F$1</f>
        <v>20</v>
      </c>
      <c r="K37" s="59"/>
      <c r="L37" s="40">
        <f>+IF(A37="","",+A37*J37)</f>
      </c>
      <c r="M37" s="49"/>
    </row>
    <row r="38" spans="1:13" ht="14.25" customHeight="1">
      <c r="A38" s="122"/>
      <c r="B38" s="206" t="s">
        <v>87</v>
      </c>
      <c r="C38" s="208"/>
      <c r="D38" s="2"/>
      <c r="E38" s="2"/>
      <c r="F38" s="4"/>
      <c r="G38" s="4"/>
      <c r="H38" s="4"/>
      <c r="I38" s="5"/>
      <c r="J38" s="21">
        <f>150*$F$1</f>
        <v>150</v>
      </c>
      <c r="K38" s="59"/>
      <c r="L38" s="40">
        <f>+IF(A38="","",+A38*J38)</f>
      </c>
      <c r="M38" s="49"/>
    </row>
    <row r="39" spans="1:13" ht="14.25" customHeight="1">
      <c r="A39" s="123"/>
      <c r="B39" s="206"/>
      <c r="C39" s="208"/>
      <c r="D39" s="4"/>
      <c r="E39" s="4"/>
      <c r="F39" s="4"/>
      <c r="G39" s="4"/>
      <c r="H39" s="4"/>
      <c r="I39" s="5"/>
      <c r="J39" s="21"/>
      <c r="K39" s="59"/>
      <c r="L39" s="40">
        <f>+IF(A39="","",+A39*J39)</f>
      </c>
      <c r="M39" s="49"/>
    </row>
    <row r="40" spans="1:13" s="14" customFormat="1" ht="14.25" customHeight="1" thickBot="1">
      <c r="A40" s="154" t="s">
        <v>86</v>
      </c>
      <c r="B40" s="158"/>
      <c r="C40" s="156"/>
      <c r="D40" s="156"/>
      <c r="E40" s="156"/>
      <c r="F40" s="156"/>
      <c r="G40" s="156"/>
      <c r="H40" s="156"/>
      <c r="I40" s="157"/>
      <c r="J40" s="23"/>
      <c r="K40" s="60"/>
      <c r="L40" s="18"/>
      <c r="M40" s="50"/>
    </row>
    <row r="41" spans="1:13" ht="14.25" customHeight="1">
      <c r="A41" s="148"/>
      <c r="B41" s="213" t="s">
        <v>89</v>
      </c>
      <c r="C41" s="197"/>
      <c r="D41" s="196"/>
      <c r="E41" s="150"/>
      <c r="F41" s="87"/>
      <c r="G41" s="87"/>
      <c r="H41" s="87"/>
      <c r="I41" s="151"/>
      <c r="J41" s="21">
        <v>90</v>
      </c>
      <c r="K41" s="59"/>
      <c r="L41" s="40">
        <f>+IF(A41="","",+A41*J41)</f>
      </c>
      <c r="M41" s="49"/>
    </row>
    <row r="42" spans="1:13" ht="14.25" customHeight="1">
      <c r="A42" s="122"/>
      <c r="B42" s="214" t="s">
        <v>88</v>
      </c>
      <c r="C42" s="215"/>
      <c r="D42" s="216"/>
      <c r="E42" s="65"/>
      <c r="F42" s="63"/>
      <c r="G42" s="63"/>
      <c r="H42" s="63"/>
      <c r="I42" s="64"/>
      <c r="J42" s="21">
        <f>25*$F$1</f>
        <v>25</v>
      </c>
      <c r="K42" s="59"/>
      <c r="L42" s="40">
        <f>+IF(A42="","",+A42*J42)</f>
      </c>
      <c r="M42" s="49"/>
    </row>
    <row r="43" spans="1:13" ht="14.25" customHeight="1">
      <c r="A43" s="122"/>
      <c r="B43" s="8"/>
      <c r="C43" s="4"/>
      <c r="D43" s="2"/>
      <c r="E43" s="2"/>
      <c r="F43" s="4"/>
      <c r="G43" s="4"/>
      <c r="H43" s="4"/>
      <c r="I43" s="5"/>
      <c r="J43" s="21"/>
      <c r="K43" s="59"/>
      <c r="L43" s="40">
        <f>+IF(A43="","",+A43*J43)</f>
      </c>
      <c r="M43" s="49"/>
    </row>
    <row r="44" spans="1:13" ht="14.25" customHeight="1">
      <c r="A44" s="124"/>
      <c r="B44" s="8"/>
      <c r="C44" s="4"/>
      <c r="D44" s="2"/>
      <c r="E44" s="2"/>
      <c r="F44" s="4"/>
      <c r="G44" s="4"/>
      <c r="H44" s="4"/>
      <c r="I44" s="5"/>
      <c r="J44" s="21"/>
      <c r="K44" s="59"/>
      <c r="L44" s="40">
        <f>+IF(A44="","",+A44*J44)</f>
      </c>
      <c r="M44" s="49"/>
    </row>
    <row r="45" spans="1:13" ht="14.25" customHeight="1" thickBot="1">
      <c r="A45" s="154" t="s">
        <v>61</v>
      </c>
      <c r="B45" s="155"/>
      <c r="C45" s="156"/>
      <c r="D45" s="156"/>
      <c r="E45" s="156"/>
      <c r="F45" s="156"/>
      <c r="G45" s="156"/>
      <c r="H45" s="156"/>
      <c r="I45" s="157"/>
      <c r="J45" s="21"/>
      <c r="K45" s="85"/>
      <c r="L45" s="51"/>
      <c r="M45" s="49"/>
    </row>
    <row r="46" spans="1:13" ht="14.25" customHeight="1">
      <c r="A46" s="148"/>
      <c r="B46" s="149" t="s">
        <v>62</v>
      </c>
      <c r="C46" s="3"/>
      <c r="D46" s="153"/>
      <c r="E46" s="153"/>
      <c r="F46" s="3"/>
      <c r="G46" s="3"/>
      <c r="H46" s="3"/>
      <c r="I46" s="3"/>
      <c r="J46" s="21"/>
      <c r="K46" s="85"/>
      <c r="L46" s="51"/>
      <c r="M46" s="49"/>
    </row>
    <row r="47" spans="1:13" ht="7.5" customHeight="1" thickBot="1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9"/>
      <c r="M47" s="20"/>
    </row>
    <row r="48" spans="1:13" ht="7.5" customHeight="1">
      <c r="A48" s="3"/>
      <c r="B48" s="3"/>
      <c r="C48" s="3"/>
      <c r="D48" s="3"/>
      <c r="E48" s="3"/>
      <c r="F48" s="3"/>
      <c r="G48" s="112"/>
      <c r="H48" s="3"/>
      <c r="I48" s="3"/>
      <c r="J48" s="3"/>
      <c r="K48" s="3"/>
      <c r="L48" s="20"/>
      <c r="M48" s="20"/>
    </row>
    <row r="49" spans="1:13" ht="18.75" customHeight="1">
      <c r="A49" s="144" t="s">
        <v>75</v>
      </c>
      <c r="B49" s="145"/>
      <c r="C49" s="145"/>
      <c r="D49" s="145"/>
      <c r="E49" s="145"/>
      <c r="F49" s="145"/>
      <c r="G49" s="146"/>
      <c r="H49" s="109"/>
      <c r="I49" s="96"/>
      <c r="J49" s="34" t="s">
        <v>30</v>
      </c>
      <c r="K49" s="34"/>
      <c r="L49" s="24">
        <f>+IF(SUM(L14:L44)=0,"",SUM(L14:L44))</f>
      </c>
      <c r="M49" s="20"/>
    </row>
    <row r="50" spans="1:13" ht="3" customHeight="1">
      <c r="A50" s="28"/>
      <c r="B50" s="3"/>
      <c r="C50" s="3"/>
      <c r="D50" s="3"/>
      <c r="E50" s="3"/>
      <c r="F50" s="3"/>
      <c r="G50" s="110"/>
      <c r="H50" s="110"/>
      <c r="I50" s="97"/>
      <c r="J50" s="37"/>
      <c r="K50" s="37"/>
      <c r="L50" s="17"/>
      <c r="M50" s="20"/>
    </row>
    <row r="51" spans="1:13" ht="13.5">
      <c r="A51" s="29" t="s">
        <v>50</v>
      </c>
      <c r="B51" s="238"/>
      <c r="C51" s="239"/>
      <c r="D51" s="239"/>
      <c r="E51" s="27"/>
      <c r="F51" s="84"/>
      <c r="G51" s="132" t="s">
        <v>74</v>
      </c>
      <c r="H51" s="108"/>
      <c r="I51" s="111"/>
      <c r="J51" s="35" t="s">
        <v>31</v>
      </c>
      <c r="K51" s="57">
        <v>100</v>
      </c>
      <c r="L51" s="36">
        <f>+IF(L49="","",K51)</f>
      </c>
      <c r="M51" s="20"/>
    </row>
    <row r="52" spans="1:13" ht="3" customHeight="1">
      <c r="A52" s="29"/>
      <c r="B52" s="125"/>
      <c r="C52" s="125"/>
      <c r="D52" s="126"/>
      <c r="E52" s="27"/>
      <c r="F52" s="84"/>
      <c r="G52" s="95"/>
      <c r="H52" s="95"/>
      <c r="I52" s="99"/>
      <c r="J52" s="37"/>
      <c r="K52" s="56"/>
      <c r="L52" s="17"/>
      <c r="M52" s="20"/>
    </row>
    <row r="53" spans="1:13" ht="13.5">
      <c r="A53" s="29" t="s">
        <v>34</v>
      </c>
      <c r="B53" s="240"/>
      <c r="C53" s="241"/>
      <c r="D53" s="241"/>
      <c r="E53" s="27"/>
      <c r="F53" s="84"/>
      <c r="G53" s="108"/>
      <c r="H53" s="108"/>
      <c r="I53" s="98"/>
      <c r="J53" s="35" t="s">
        <v>53</v>
      </c>
      <c r="K53" s="57"/>
      <c r="L53" s="161">
        <f>+IF(L49="","",((A14+A15+A16+A28)*70)+((A17+A18+A19+A20+A21)*210)+((+A31+A32+A38)*52.5)+((A23+A24+A37+A34+A35+A41+A42)))</f>
      </c>
      <c r="M53" s="20"/>
    </row>
    <row r="54" spans="1:13" ht="3" customHeight="1">
      <c r="A54" s="29"/>
      <c r="B54" s="3"/>
      <c r="C54" s="3"/>
      <c r="D54" s="27"/>
      <c r="E54" s="27"/>
      <c r="F54" s="84"/>
      <c r="G54" s="95"/>
      <c r="H54" s="95"/>
      <c r="I54" s="99"/>
      <c r="J54" s="37"/>
      <c r="K54" s="37"/>
      <c r="L54" s="17"/>
      <c r="M54" s="20"/>
    </row>
    <row r="55" spans="1:13" ht="13.5">
      <c r="A55" s="30"/>
      <c r="B55" s="190" t="s">
        <v>93</v>
      </c>
      <c r="C55" s="3"/>
      <c r="D55" s="27"/>
      <c r="E55" s="27"/>
      <c r="F55" s="83"/>
      <c r="G55" s="95"/>
      <c r="H55" s="95"/>
      <c r="I55" s="98"/>
      <c r="J55" s="35" t="s">
        <v>107</v>
      </c>
      <c r="K55" s="57"/>
      <c r="L55" s="36"/>
      <c r="M55" s="20"/>
    </row>
    <row r="56" spans="1:13" ht="3.75" customHeight="1">
      <c r="A56" s="30"/>
      <c r="B56" s="190"/>
      <c r="C56" s="3"/>
      <c r="D56" s="27"/>
      <c r="E56" s="27"/>
      <c r="F56" s="84"/>
      <c r="G56" s="95"/>
      <c r="H56" s="95"/>
      <c r="I56" s="99"/>
      <c r="J56" s="37"/>
      <c r="K56" s="37"/>
      <c r="L56" s="17"/>
      <c r="M56" s="20"/>
    </row>
    <row r="57" spans="1:14" ht="12.75" customHeight="1">
      <c r="A57" s="30"/>
      <c r="B57" s="190" t="s">
        <v>92</v>
      </c>
      <c r="C57" s="3"/>
      <c r="D57" s="27"/>
      <c r="E57" s="27"/>
      <c r="F57" s="84"/>
      <c r="G57" s="95"/>
      <c r="H57" s="95"/>
      <c r="I57" s="169"/>
      <c r="J57" s="170" t="s">
        <v>116</v>
      </c>
      <c r="K57" s="171">
        <v>0.22</v>
      </c>
      <c r="L57" s="21">
        <f>+IF(L49="","",+(L49+L51+L53)*K57)</f>
      </c>
      <c r="M57" s="20"/>
      <c r="N57" s="20"/>
    </row>
    <row r="58" spans="1:13" ht="3.75" customHeight="1">
      <c r="A58" s="30"/>
      <c r="B58" s="3"/>
      <c r="C58" s="3"/>
      <c r="D58" s="27"/>
      <c r="E58" s="27"/>
      <c r="F58" s="84"/>
      <c r="G58" s="95"/>
      <c r="H58" s="95"/>
      <c r="I58" s="98"/>
      <c r="J58" s="167"/>
      <c r="K58" s="167"/>
      <c r="L58" s="168"/>
      <c r="M58" s="20"/>
    </row>
    <row r="59" spans="1:16" ht="12.75">
      <c r="A59" s="31" t="s">
        <v>36</v>
      </c>
      <c r="B59" s="3"/>
      <c r="C59" s="236"/>
      <c r="D59" s="236"/>
      <c r="E59" s="27"/>
      <c r="F59" s="127"/>
      <c r="G59" s="95"/>
      <c r="H59" s="95"/>
      <c r="I59" s="99"/>
      <c r="J59" s="101" t="s">
        <v>32</v>
      </c>
      <c r="K59" s="101"/>
      <c r="L59" s="21">
        <f>+IF(L49="","",+L49+L51+L53+L55+L57)</f>
      </c>
      <c r="M59" s="20"/>
      <c r="P59" s="174"/>
    </row>
    <row r="60" spans="1:13" ht="3" customHeight="1">
      <c r="A60" s="30"/>
      <c r="B60" s="3"/>
      <c r="C60" s="128"/>
      <c r="D60" s="27"/>
      <c r="E60" s="27"/>
      <c r="F60" s="127"/>
      <c r="G60" s="128"/>
      <c r="H60" s="3"/>
      <c r="I60" s="172"/>
      <c r="J60" s="173"/>
      <c r="K60" s="38"/>
      <c r="L60" s="17"/>
      <c r="M60" s="20"/>
    </row>
    <row r="61" spans="1:13" ht="13.5">
      <c r="A61" s="31" t="s">
        <v>37</v>
      </c>
      <c r="B61" s="3"/>
      <c r="C61" s="235"/>
      <c r="D61" s="236"/>
      <c r="E61" s="128"/>
      <c r="F61" s="127"/>
      <c r="G61" s="114" t="s">
        <v>77</v>
      </c>
      <c r="H61" s="95"/>
      <c r="I61" s="98"/>
      <c r="J61" s="35" t="s">
        <v>48</v>
      </c>
      <c r="K61" s="175">
        <f>+VLOOKUP(D1,A121:B130,2,FALSE)</f>
        <v>0.07</v>
      </c>
      <c r="L61" s="36">
        <f>+IF(D1="Manitoba",+IF(L59="","",(L49+L53+L55)*K61),IF(OR(D1="XX",D1="PEI"),+IF(L59="","",+(L59+L63)*K61),+IF(L59="","",+L59*K61)))</f>
      </c>
      <c r="M61" s="20"/>
    </row>
    <row r="62" spans="1:13" ht="3" customHeight="1">
      <c r="A62" s="30"/>
      <c r="B62" s="3"/>
      <c r="C62" s="128"/>
      <c r="D62" s="128"/>
      <c r="E62" s="128"/>
      <c r="F62" s="128"/>
      <c r="G62" s="129"/>
      <c r="H62" s="3"/>
      <c r="I62" s="99"/>
      <c r="J62" s="37"/>
      <c r="K62" s="52"/>
      <c r="L62" s="17"/>
      <c r="M62" s="20"/>
    </row>
    <row r="63" spans="1:13" ht="13.5">
      <c r="A63" s="31" t="s">
        <v>35</v>
      </c>
      <c r="B63" s="41"/>
      <c r="C63" s="235"/>
      <c r="D63" s="235"/>
      <c r="E63" s="128"/>
      <c r="F63" s="128"/>
      <c r="G63" s="130" t="s">
        <v>76</v>
      </c>
      <c r="H63" s="3"/>
      <c r="I63" s="98"/>
      <c r="J63" s="35" t="s">
        <v>49</v>
      </c>
      <c r="K63" s="160">
        <f>+VLOOKUP(D1,A121:C130,3,FALSE)</f>
        <v>0.05</v>
      </c>
      <c r="L63" s="36">
        <f>+IF(L59="","",+L59*+VLOOKUP(D1,A121:C130,3,FALSE))</f>
      </c>
      <c r="M63" s="20"/>
    </row>
    <row r="64" spans="1:14" ht="3" customHeight="1">
      <c r="A64" s="31"/>
      <c r="B64" s="3"/>
      <c r="C64" s="128"/>
      <c r="D64" s="128"/>
      <c r="E64" s="128"/>
      <c r="F64" s="128"/>
      <c r="G64" s="131"/>
      <c r="H64" s="3"/>
      <c r="I64" s="99"/>
      <c r="J64" s="37"/>
      <c r="K64" s="37"/>
      <c r="L64" s="17"/>
      <c r="M64" s="20"/>
      <c r="N64" s="26"/>
    </row>
    <row r="65" spans="1:14" ht="13.5" customHeight="1">
      <c r="A65" s="31"/>
      <c r="B65" s="3"/>
      <c r="C65" s="128"/>
      <c r="D65" s="128"/>
      <c r="E65" s="128"/>
      <c r="F65" s="128"/>
      <c r="G65" s="147"/>
      <c r="H65" s="3"/>
      <c r="I65" s="99"/>
      <c r="J65" s="35" t="s">
        <v>79</v>
      </c>
      <c r="K65" s="115"/>
      <c r="L65" s="21">
        <f>+IF(G65&gt;=1,(L61*-1),A65)</f>
        <v>0</v>
      </c>
      <c r="M65" s="20"/>
      <c r="N65" s="26"/>
    </row>
    <row r="66" spans="1:14" ht="3" customHeight="1">
      <c r="A66" s="31"/>
      <c r="B66" s="3"/>
      <c r="C66" s="3"/>
      <c r="D66" s="3"/>
      <c r="E66" s="3"/>
      <c r="F66" s="3"/>
      <c r="G66" s="3"/>
      <c r="H66" s="3"/>
      <c r="I66" s="99"/>
      <c r="J66" s="37"/>
      <c r="K66" s="37"/>
      <c r="L66" s="17"/>
      <c r="M66" s="20"/>
      <c r="N66" s="26"/>
    </row>
    <row r="67" spans="1:13" ht="16.5">
      <c r="A67" s="86"/>
      <c r="B67" s="87"/>
      <c r="C67" s="87"/>
      <c r="D67" s="87"/>
      <c r="E67" s="87"/>
      <c r="F67" s="87"/>
      <c r="G67" s="87"/>
      <c r="H67" s="87"/>
      <c r="I67" s="99"/>
      <c r="J67" s="100" t="s">
        <v>33</v>
      </c>
      <c r="K67" s="101"/>
      <c r="L67" s="21">
        <f>+IF(L59="","",+L59+L61+L63+L65)</f>
      </c>
      <c r="M67" s="20"/>
    </row>
    <row r="68" spans="1:13" ht="17.25" thickBot="1">
      <c r="A68" s="89"/>
      <c r="B68" s="3"/>
      <c r="C68" s="3"/>
      <c r="D68" s="3"/>
      <c r="E68" s="3"/>
      <c r="F68" s="3"/>
      <c r="G68" s="3"/>
      <c r="H68" s="3"/>
      <c r="I68" s="61"/>
      <c r="J68" s="62"/>
      <c r="K68" s="66"/>
      <c r="L68" s="20"/>
      <c r="M68" s="20"/>
    </row>
    <row r="69" spans="1:13" ht="18">
      <c r="A69" s="88" t="s">
        <v>54</v>
      </c>
      <c r="B69" s="76"/>
      <c r="C69" s="77"/>
      <c r="D69" s="133" t="s">
        <v>117</v>
      </c>
      <c r="E69" s="78"/>
      <c r="F69" s="78"/>
      <c r="G69" s="134"/>
      <c r="H69" s="134"/>
      <c r="I69" s="141"/>
      <c r="J69" s="135"/>
      <c r="K69" s="136" t="s">
        <v>55</v>
      </c>
      <c r="L69" s="74"/>
      <c r="M69" s="20"/>
    </row>
    <row r="70" spans="1:13" ht="18.75" thickBot="1">
      <c r="A70" s="79"/>
      <c r="B70" s="80"/>
      <c r="C70" s="163" t="s">
        <v>83</v>
      </c>
      <c r="D70" s="164" t="s">
        <v>118</v>
      </c>
      <c r="E70" s="81"/>
      <c r="F70" s="81"/>
      <c r="G70" s="137"/>
      <c r="H70" s="137"/>
      <c r="I70" s="140"/>
      <c r="J70" s="138"/>
      <c r="K70" s="139" t="s">
        <v>56</v>
      </c>
      <c r="L70" s="75"/>
      <c r="M70" s="20"/>
    </row>
    <row r="71" spans="1:13" ht="6.75" customHeight="1">
      <c r="A71" s="91"/>
      <c r="B71" s="92"/>
      <c r="C71" s="90"/>
      <c r="D71" s="93"/>
      <c r="E71" s="91"/>
      <c r="F71" s="90"/>
      <c r="G71" s="91"/>
      <c r="H71" s="91"/>
      <c r="I71" s="94"/>
      <c r="J71" s="90"/>
      <c r="K71" s="66"/>
      <c r="L71" s="20"/>
      <c r="M71" s="20"/>
    </row>
    <row r="72" ht="6.75" customHeight="1">
      <c r="D72" s="39"/>
    </row>
    <row r="73" spans="1:12" ht="18.75" customHeight="1">
      <c r="A73" s="234" t="s">
        <v>81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</row>
    <row r="74" spans="1:12" ht="10.5" customHeight="1">
      <c r="A74" s="82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1:12" ht="16.5" customHeight="1">
      <c r="A75" s="82">
        <v>1</v>
      </c>
      <c r="B75" s="105" t="s">
        <v>82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ht="27" customHeight="1">
      <c r="D76" s="39"/>
    </row>
    <row r="77" spans="1:12" ht="18" customHeight="1">
      <c r="A77" s="234" t="s">
        <v>64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</row>
    <row r="78" spans="1:12" ht="10.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1:12" ht="16.5" customHeight="1">
      <c r="A79" s="82">
        <v>1</v>
      </c>
      <c r="B79" s="105" t="s">
        <v>65</v>
      </c>
      <c r="C79" s="105"/>
      <c r="D79" s="103"/>
      <c r="E79" s="105"/>
      <c r="F79" s="105"/>
      <c r="G79" s="105"/>
      <c r="H79" s="105"/>
      <c r="I79" s="105"/>
      <c r="J79" s="105"/>
      <c r="K79" s="105"/>
      <c r="L79" s="105"/>
    </row>
    <row r="80" spans="1:12" ht="16.5" customHeight="1">
      <c r="A80" s="82"/>
      <c r="B80" s="105"/>
      <c r="C80" s="105"/>
      <c r="D80" s="103"/>
      <c r="E80" s="105"/>
      <c r="F80" s="105"/>
      <c r="G80" s="105"/>
      <c r="H80" s="105"/>
      <c r="I80" s="105"/>
      <c r="J80" s="105"/>
      <c r="K80" s="105"/>
      <c r="L80" s="105"/>
    </row>
    <row r="81" spans="1:4" ht="16.5" customHeight="1">
      <c r="A81" s="106">
        <v>2</v>
      </c>
      <c r="B81" s="105" t="s">
        <v>84</v>
      </c>
      <c r="D81" s="39"/>
    </row>
    <row r="82" spans="1:4" ht="16.5" customHeight="1">
      <c r="A82" s="106"/>
      <c r="B82" s="105"/>
      <c r="D82" s="39"/>
    </row>
    <row r="83" spans="1:4" ht="16.5" customHeight="1">
      <c r="A83" s="106">
        <v>3</v>
      </c>
      <c r="B83" s="105" t="s">
        <v>66</v>
      </c>
      <c r="D83" s="39"/>
    </row>
    <row r="84" spans="1:4" ht="16.5" customHeight="1">
      <c r="A84" s="106"/>
      <c r="B84" s="105"/>
      <c r="D84" s="39"/>
    </row>
    <row r="85" spans="1:4" ht="16.5" customHeight="1">
      <c r="A85" s="106">
        <v>4</v>
      </c>
      <c r="B85" s="105" t="s">
        <v>67</v>
      </c>
      <c r="D85" s="39"/>
    </row>
    <row r="86" spans="1:4" ht="16.5" customHeight="1">
      <c r="A86" s="106"/>
      <c r="B86" s="113" t="s">
        <v>68</v>
      </c>
      <c r="D86" s="39"/>
    </row>
    <row r="87" spans="1:4" ht="16.5" customHeight="1">
      <c r="A87" s="106"/>
      <c r="B87" s="113"/>
      <c r="D87" s="39"/>
    </row>
    <row r="88" spans="1:4" ht="16.5" customHeight="1">
      <c r="A88" s="106">
        <v>5</v>
      </c>
      <c r="B88" s="107" t="s">
        <v>90</v>
      </c>
      <c r="D88" s="39"/>
    </row>
    <row r="89" spans="1:4" ht="16.5" customHeight="1">
      <c r="A89" s="106"/>
      <c r="B89" s="113" t="s">
        <v>69</v>
      </c>
      <c r="D89" s="39"/>
    </row>
    <row r="90" spans="1:4" ht="16.5" customHeight="1">
      <c r="A90" s="106"/>
      <c r="B90" s="113"/>
      <c r="D90" s="39"/>
    </row>
    <row r="91" spans="1:4" ht="16.5" customHeight="1">
      <c r="A91" s="106">
        <v>6</v>
      </c>
      <c r="B91" s="105" t="s">
        <v>70</v>
      </c>
      <c r="D91" s="39"/>
    </row>
    <row r="92" spans="1:4" ht="16.5" customHeight="1">
      <c r="A92" s="106"/>
      <c r="B92" s="105"/>
      <c r="D92" s="39"/>
    </row>
    <row r="93" spans="1:4" ht="16.5" customHeight="1">
      <c r="A93" s="106">
        <v>7</v>
      </c>
      <c r="B93" s="105" t="s">
        <v>71</v>
      </c>
      <c r="D93" s="39"/>
    </row>
    <row r="94" spans="1:4" ht="16.5" customHeight="1">
      <c r="A94" s="106"/>
      <c r="B94" s="105"/>
      <c r="D94" s="39"/>
    </row>
    <row r="95" spans="1:4" ht="16.5" customHeight="1">
      <c r="A95" s="106">
        <v>8</v>
      </c>
      <c r="B95" s="107" t="s">
        <v>72</v>
      </c>
      <c r="D95" s="39"/>
    </row>
    <row r="96" spans="1:4" ht="16.5" customHeight="1">
      <c r="A96" s="106"/>
      <c r="B96" s="107"/>
      <c r="D96" s="39"/>
    </row>
    <row r="97" spans="1:4" ht="16.5" customHeight="1">
      <c r="A97" s="106">
        <v>9</v>
      </c>
      <c r="B97" s="107" t="s">
        <v>91</v>
      </c>
      <c r="D97" s="39"/>
    </row>
    <row r="98" spans="1:4" ht="16.5" customHeight="1">
      <c r="A98" s="106"/>
      <c r="D98" s="39"/>
    </row>
    <row r="99" spans="1:4" ht="16.5" customHeight="1">
      <c r="A99" s="106"/>
      <c r="D99" s="39"/>
    </row>
    <row r="100" spans="1:4" ht="16.5" customHeight="1">
      <c r="A100" s="26"/>
      <c r="D100" s="39"/>
    </row>
    <row r="101" spans="1:4" ht="16.5" customHeight="1">
      <c r="A101" s="26"/>
      <c r="D101" s="39"/>
    </row>
    <row r="102" spans="1:4" ht="16.5" customHeight="1">
      <c r="A102" s="26"/>
      <c r="D102" s="39"/>
    </row>
    <row r="103" spans="1:4" ht="16.5" customHeight="1">
      <c r="A103" s="26"/>
      <c r="D103" s="39"/>
    </row>
    <row r="104" ht="16.5" customHeight="1">
      <c r="D104" s="39"/>
    </row>
    <row r="105" ht="16.5" customHeight="1">
      <c r="D105" s="39"/>
    </row>
    <row r="106" ht="16.5" customHeight="1">
      <c r="D106" s="39"/>
    </row>
    <row r="107" ht="16.5" customHeight="1">
      <c r="D107" s="39"/>
    </row>
    <row r="108" ht="16.5" customHeight="1">
      <c r="D108" s="39"/>
    </row>
    <row r="109" ht="16.5" customHeight="1">
      <c r="D109" s="39"/>
    </row>
    <row r="110" ht="16.5" customHeight="1">
      <c r="D110" s="39"/>
    </row>
    <row r="111" ht="16.5" customHeight="1">
      <c r="D111" s="39"/>
    </row>
    <row r="112" ht="16.5" customHeight="1">
      <c r="D112" s="39"/>
    </row>
    <row r="113" ht="16.5" customHeight="1">
      <c r="D113" s="39"/>
    </row>
    <row r="114" ht="16.5" customHeight="1">
      <c r="D114" s="39"/>
    </row>
    <row r="115" ht="16.5" customHeight="1">
      <c r="D115" s="39"/>
    </row>
    <row r="116" ht="16.5" customHeight="1">
      <c r="D116" s="39"/>
    </row>
    <row r="117" ht="16.5" customHeight="1">
      <c r="D117" s="39"/>
    </row>
    <row r="118" ht="16.5" customHeight="1">
      <c r="D118" s="39"/>
    </row>
    <row r="119" spans="1:4" ht="16.5" customHeight="1">
      <c r="A119" s="177"/>
      <c r="B119" s="177"/>
      <c r="C119" s="177"/>
      <c r="D119" s="178"/>
    </row>
    <row r="120" spans="1:4" ht="12.75">
      <c r="A120" s="179" t="s">
        <v>47</v>
      </c>
      <c r="B120" s="180" t="s">
        <v>51</v>
      </c>
      <c r="C120" s="181" t="s">
        <v>52</v>
      </c>
      <c r="D120" s="182" t="s">
        <v>74</v>
      </c>
    </row>
    <row r="121" spans="1:4" ht="16.5">
      <c r="A121" s="183" t="s">
        <v>46</v>
      </c>
      <c r="B121" s="184">
        <v>0</v>
      </c>
      <c r="C121" s="184">
        <v>0.13</v>
      </c>
      <c r="D121" s="182" t="s">
        <v>57</v>
      </c>
    </row>
    <row r="122" spans="1:4" ht="16.5">
      <c r="A122" s="183" t="s">
        <v>38</v>
      </c>
      <c r="B122" s="184">
        <v>0</v>
      </c>
      <c r="C122" s="184">
        <v>0.13</v>
      </c>
      <c r="D122" s="185" t="s">
        <v>58</v>
      </c>
    </row>
    <row r="123" spans="1:4" ht="16.5">
      <c r="A123" s="183" t="s">
        <v>78</v>
      </c>
      <c r="B123" s="184">
        <v>0.1</v>
      </c>
      <c r="C123" s="184">
        <v>0.05</v>
      </c>
      <c r="D123" s="186" t="s">
        <v>59</v>
      </c>
    </row>
    <row r="124" spans="1:4" ht="16.5">
      <c r="A124" s="183" t="s">
        <v>39</v>
      </c>
      <c r="B124" s="184">
        <v>0</v>
      </c>
      <c r="C124" s="184">
        <v>0.15</v>
      </c>
      <c r="D124" s="185" t="s">
        <v>60</v>
      </c>
    </row>
    <row r="125" spans="1:4" ht="16.5">
      <c r="A125" s="183" t="s">
        <v>40</v>
      </c>
      <c r="B125" s="187">
        <v>0.09975</v>
      </c>
      <c r="C125" s="184">
        <v>0.05</v>
      </c>
      <c r="D125" s="185" t="s">
        <v>73</v>
      </c>
    </row>
    <row r="126" spans="1:4" ht="16.5">
      <c r="A126" s="183" t="s">
        <v>41</v>
      </c>
      <c r="B126" s="184">
        <v>0</v>
      </c>
      <c r="C126" s="184">
        <v>0.13</v>
      </c>
      <c r="D126" s="185"/>
    </row>
    <row r="127" spans="1:4" ht="16.5">
      <c r="A127" s="183" t="s">
        <v>42</v>
      </c>
      <c r="B127" s="184">
        <v>0.07</v>
      </c>
      <c r="C127" s="184">
        <v>0.05</v>
      </c>
      <c r="D127" s="185"/>
    </row>
    <row r="128" spans="1:4" ht="16.5">
      <c r="A128" s="183" t="s">
        <v>43</v>
      </c>
      <c r="B128" s="184">
        <v>0.05</v>
      </c>
      <c r="C128" s="184">
        <v>0.05</v>
      </c>
      <c r="D128" s="185"/>
    </row>
    <row r="129" spans="1:4" ht="16.5">
      <c r="A129" s="183" t="s">
        <v>44</v>
      </c>
      <c r="B129" s="184">
        <v>0</v>
      </c>
      <c r="C129" s="184">
        <v>0.05</v>
      </c>
      <c r="D129" s="185"/>
    </row>
    <row r="130" spans="1:4" ht="16.5">
      <c r="A130" s="183" t="s">
        <v>45</v>
      </c>
      <c r="B130" s="184">
        <v>0.07</v>
      </c>
      <c r="C130" s="184">
        <v>0.05</v>
      </c>
      <c r="D130" s="185"/>
    </row>
    <row r="131" spans="1:4" ht="12.75">
      <c r="A131" s="185"/>
      <c r="B131" s="185"/>
      <c r="C131" s="185"/>
      <c r="D131" s="185"/>
    </row>
    <row r="132" spans="1:4" ht="16.5">
      <c r="A132" s="188" t="s">
        <v>80</v>
      </c>
      <c r="B132" s="185"/>
      <c r="C132" s="185"/>
      <c r="D132" s="185"/>
    </row>
    <row r="133" spans="1:4" ht="12.75">
      <c r="A133" s="189">
        <v>1</v>
      </c>
      <c r="B133" s="185"/>
      <c r="C133" s="185"/>
      <c r="D133" s="185"/>
    </row>
    <row r="134" spans="1:4" ht="12.75">
      <c r="A134" s="189">
        <v>2</v>
      </c>
      <c r="B134" s="185"/>
      <c r="C134" s="185"/>
      <c r="D134" s="185"/>
    </row>
    <row r="135" spans="1:4" ht="12.75">
      <c r="A135" s="189">
        <v>3</v>
      </c>
      <c r="B135" s="185"/>
      <c r="C135" s="185"/>
      <c r="D135" s="185"/>
    </row>
    <row r="136" spans="1:4" ht="12.75">
      <c r="A136" s="189">
        <v>4</v>
      </c>
      <c r="B136" s="185"/>
      <c r="C136" s="185"/>
      <c r="D136" s="185"/>
    </row>
    <row r="137" spans="1:4" ht="12.75">
      <c r="A137" s="189">
        <v>5</v>
      </c>
      <c r="B137" s="185"/>
      <c r="C137" s="185"/>
      <c r="D137" s="185"/>
    </row>
    <row r="138" spans="1:4" ht="12.75">
      <c r="A138" s="176"/>
      <c r="B138" s="176"/>
      <c r="C138" s="176"/>
      <c r="D138" s="176"/>
    </row>
    <row r="139" spans="1:4" ht="12.75">
      <c r="A139" s="165"/>
      <c r="B139" s="165"/>
      <c r="C139" s="165"/>
      <c r="D139" s="165"/>
    </row>
  </sheetData>
  <sheetProtection insertHyperlinks="0" selectLockedCells="1"/>
  <mergeCells count="24">
    <mergeCell ref="A77:L77"/>
    <mergeCell ref="C61:D61"/>
    <mergeCell ref="C63:D63"/>
    <mergeCell ref="K9:L9"/>
    <mergeCell ref="B51:D51"/>
    <mergeCell ref="B53:D53"/>
    <mergeCell ref="C59:D59"/>
    <mergeCell ref="B12:I12"/>
    <mergeCell ref="A73:L73"/>
    <mergeCell ref="B25:I25"/>
    <mergeCell ref="G1:L1"/>
    <mergeCell ref="B2:D2"/>
    <mergeCell ref="B3:D3"/>
    <mergeCell ref="B4:D4"/>
    <mergeCell ref="I2:L2"/>
    <mergeCell ref="I3:L3"/>
    <mergeCell ref="I4:L4"/>
    <mergeCell ref="B26:I26"/>
    <mergeCell ref="B6:D6"/>
    <mergeCell ref="B8:D8"/>
    <mergeCell ref="K5:L5"/>
    <mergeCell ref="K6:L6"/>
    <mergeCell ref="K7:L7"/>
    <mergeCell ref="I8:L8"/>
  </mergeCells>
  <dataValidations count="4">
    <dataValidation type="list" allowBlank="1" showInputMessage="1" showErrorMessage="1" sqref="A137">
      <formula1>"a136:a141"</formula1>
    </dataValidation>
    <dataValidation type="list" allowBlank="1" showInputMessage="1" showErrorMessage="1" sqref="G51:H51">
      <formula1>$D$120:$D$125</formula1>
    </dataValidation>
    <dataValidation type="list" showInputMessage="1" showErrorMessage="1" sqref="D1">
      <formula1>$A$120:$A$130</formula1>
    </dataValidation>
    <dataValidation type="list" allowBlank="1" showInputMessage="1" showErrorMessage="1" sqref="F1">
      <formula1>$A$132:$A$137</formula1>
    </dataValidation>
  </dataValidations>
  <hyperlinks>
    <hyperlink ref="D70" r:id="rId1" display="kevin.mcgee@fremanco.com "/>
  </hyperlinks>
  <printOptions horizontalCentered="1"/>
  <pageMargins left="0.7" right="0.7" top="0.65" bottom="0.65" header="0.5" footer="0.5"/>
  <pageSetup fitToWidth="0" horizontalDpi="600" verticalDpi="600" orientation="portrait" scale="64" r:id="rId3"/>
  <headerFooter alignWithMargins="0">
    <oddFooter>&amp;L&amp;8&amp;F</oddFooter>
  </headerFooter>
  <rowBreaks count="1" manualBreakCount="1">
    <brk id="71" max="11" man="1"/>
  </rowBreaks>
  <ignoredErrors>
    <ignoredError sqref="K62:L67 K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AVW-TELAV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I.T.Department</dc:creator>
  <cp:keywords/>
  <dc:description/>
  <cp:lastModifiedBy>*</cp:lastModifiedBy>
  <cp:lastPrinted>2012-12-12T19:54:05Z</cp:lastPrinted>
  <dcterms:created xsi:type="dcterms:W3CDTF">2007-02-05T22:05:48Z</dcterms:created>
  <dcterms:modified xsi:type="dcterms:W3CDTF">2018-04-11T19:15:22Z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